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8516" windowHeight="7716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<sst xmlns="http://schemas.openxmlformats.org/spreadsheetml/2006/main" count="73" uniqueCount="37">
  <si>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</si>
  <si>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</si>
  <si>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</si>
  <si>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</si>
  <si>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</si>
  <si>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</si>
  <si>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</si>
  <si>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</si>
  <si>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</si>
  <si>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</si>
  <si>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</si>
  <si>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</si>
  <si>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</si>
  <si>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</si>
  <si>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</si>
  <si>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</si>
  <si>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</si>
  <si>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</si>
  <si>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</si>
  <si>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</si>
  <si>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</si>
  <si>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</si>
  <si>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</si>
  <si>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</si>
  <si>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</si>
  <si>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</si>
  <si>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</si>
  <si>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</si>
  <si>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</si>
  <si>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</si>
  <si>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</si>
  <si>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</si>
  <si>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</si>
  <si>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</si>
  <si>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</si>
  <si>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</si>
  <si>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>Экспорт и импорт Российской Федерации рыбы, рыбопродуктов и морепродуктов за январь-июнь 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</si>
</sst>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1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64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64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64" fontId="3" fillId="0" borderId="13" xfId="54" applyNumberFormat="1" applyFont="1" applyFill="1" applyBorder="1">
      <alignment/>
      <protection/>
    </xf>
    <xf numFmtId="164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64" fontId="3" fillId="0" borderId="13" xfId="54" applyNumberFormat="1" applyFont="1" applyFill="1" applyBorder="1" applyAlignment="1">
      <alignment horizontal="right"/>
      <protection/>
    </xf>
    <xf numFmtId="164" fontId="6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 applyAlignment="1">
      <alignment wrapText="1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2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6" fillId="0" borderId="11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  <xf numFmtId="0" fontId="6" fillId="0" borderId="17" xfId="54" applyFont="1" applyBorder="1" applyAlignment="1">
      <alignment horizontal="center"/>
      <protection/>
    </xf>
    <xf numFmtId="0" fontId="6" fillId="0" borderId="18" xfId="54" applyFont="1" applyBorder="1" applyAlignment="1">
      <alignment horizontal="center"/>
      <protection/>
    </xf>
    <xf numFmtId="0" fontId="6" fillId="0" borderId="19" xfId="54" applyFont="1" applyBorder="1" applyAlignment="1">
      <alignment horizontal="center"/>
      <protection/>
    </xf>
    <xf numFmtId="0" fontId="6" fillId="0" borderId="20" xfId="53" applyFont="1" applyBorder="1" applyAlignment="1">
      <alignment horizontal="left" wrapText="1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R11" sqref="R11"/>
    </sheetView>
  </sheetViews>
  <sheetFormatPr defaultColWidth="9.332031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6.66015625" style="1" customWidth="1"/>
    <col min="10" max="10" width="11" style="1" customWidth="1"/>
    <col min="11" max="11" width="9.5" style="1" customWidth="1"/>
    <col min="12" max="12" width="8" style="1" customWidth="1"/>
    <col min="13" max="13" width="12.33203125" style="1" customWidth="1"/>
    <col min="14" max="14" width="9.5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7.25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3.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9" t="s">
        <v>32</v>
      </c>
      <c r="B4" s="50" t="s">
        <v>0</v>
      </c>
      <c r="C4" s="51" t="s">
        <v>1</v>
      </c>
      <c r="D4" s="51"/>
      <c r="E4" s="51"/>
      <c r="F4" s="51"/>
      <c r="G4" s="51"/>
      <c r="H4" s="51"/>
      <c r="I4" s="52" t="s">
        <v>33</v>
      </c>
      <c r="J4" s="53"/>
      <c r="K4" s="54"/>
      <c r="L4" s="52" t="s">
        <v>2</v>
      </c>
      <c r="M4" s="53"/>
      <c r="N4" s="53"/>
      <c r="O4" s="53"/>
      <c r="P4" s="53"/>
      <c r="Q4" s="54"/>
    </row>
    <row r="5" spans="1:17" ht="19.5" customHeight="1">
      <c r="A5" s="49"/>
      <c r="B5" s="50"/>
      <c r="C5" s="51"/>
      <c r="D5" s="51"/>
      <c r="E5" s="51"/>
      <c r="F5" s="51"/>
      <c r="G5" s="51"/>
      <c r="H5" s="51"/>
      <c r="I5" s="55"/>
      <c r="J5" s="56"/>
      <c r="K5" s="57"/>
      <c r="L5" s="55"/>
      <c r="M5" s="56"/>
      <c r="N5" s="56"/>
      <c r="O5" s="56"/>
      <c r="P5" s="56"/>
      <c r="Q5" s="57"/>
    </row>
    <row r="6" spans="1:17" ht="12.75">
      <c r="A6" s="49"/>
      <c r="B6" s="50"/>
      <c r="C6" s="39" t="s">
        <v>3</v>
      </c>
      <c r="D6" s="39"/>
      <c r="E6" s="39"/>
      <c r="F6" s="39" t="s">
        <v>4</v>
      </c>
      <c r="G6" s="39"/>
      <c r="H6" s="39"/>
      <c r="I6" s="40" t="s">
        <v>3</v>
      </c>
      <c r="J6" s="41"/>
      <c r="K6" s="42"/>
      <c r="L6" s="43" t="s">
        <v>3</v>
      </c>
      <c r="M6" s="44"/>
      <c r="N6" s="45"/>
      <c r="O6" s="43" t="s">
        <v>4</v>
      </c>
      <c r="P6" s="44"/>
      <c r="Q6" s="45"/>
    </row>
    <row r="7" spans="1:17" ht="70.5" customHeight="1">
      <c r="A7" s="49"/>
      <c r="B7" s="50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26.25">
      <c r="A8" s="8" t="s">
        <v>8</v>
      </c>
      <c r="B8" s="9" t="s">
        <v>30</v>
      </c>
      <c r="C8" s="10"/>
      <c r="D8" s="11">
        <v>1478509.5</v>
      </c>
      <c r="E8" s="10"/>
      <c r="F8" s="10"/>
      <c r="G8" s="11">
        <v>722905.1</v>
      </c>
      <c r="H8" s="10"/>
      <c r="I8" s="30"/>
      <c r="J8" s="31">
        <v>449813.1</v>
      </c>
      <c r="K8" s="30"/>
      <c r="L8" s="12"/>
      <c r="M8" s="13">
        <f>D8+J8</f>
        <v>1928322.6</v>
      </c>
      <c r="N8" s="12"/>
      <c r="O8" s="10"/>
      <c r="P8" s="11">
        <f>G8</f>
        <v>722905.1</v>
      </c>
      <c r="Q8" s="10"/>
    </row>
    <row r="9" spans="1:17" ht="12.75">
      <c r="A9" s="14"/>
      <c r="B9" s="15" t="s">
        <v>9</v>
      </c>
      <c r="C9" s="16"/>
      <c r="D9" s="11"/>
      <c r="E9" s="16"/>
      <c r="F9" s="16"/>
      <c r="G9" s="11"/>
      <c r="H9" s="25"/>
      <c r="I9" s="32"/>
      <c r="J9" s="32"/>
      <c r="K9" s="33"/>
      <c r="L9" s="17"/>
      <c r="M9" s="28"/>
      <c r="N9" s="17"/>
      <c r="O9" s="16"/>
      <c r="P9" s="26"/>
      <c r="Q9" s="25"/>
    </row>
    <row r="10" spans="1:17" ht="12.75">
      <c r="A10" s="18" t="s">
        <v>10</v>
      </c>
      <c r="B10" s="15" t="s">
        <v>11</v>
      </c>
      <c r="C10" s="19">
        <f>50.8/1000</f>
        <v>0.0508</v>
      </c>
      <c r="D10" s="19">
        <f>130.9</f>
        <v>130.9</v>
      </c>
      <c r="E10" s="19" t="s">
        <v>34</v>
      </c>
      <c r="F10" s="19">
        <f>319.7/1000</f>
        <v>0.3197</v>
      </c>
      <c r="G10" s="19">
        <v>5461</v>
      </c>
      <c r="H10" s="19" t="s">
        <v>34</v>
      </c>
      <c r="I10" s="29" t="s">
        <v>31</v>
      </c>
      <c r="J10" s="29" t="s">
        <v>31</v>
      </c>
      <c r="K10" s="29" t="s">
        <v>31</v>
      </c>
      <c r="L10" s="20">
        <f>C10</f>
        <v>0.0508</v>
      </c>
      <c r="M10" s="20">
        <f>D10</f>
        <v>130.9</v>
      </c>
      <c r="N10" s="19" t="s">
        <v>34</v>
      </c>
      <c r="O10" s="19">
        <f aca="true" t="shared" si="0" ref="O10:P17">F10</f>
        <v>0.3197</v>
      </c>
      <c r="P10" s="19">
        <f t="shared" si="0"/>
        <v>5461</v>
      </c>
      <c r="Q10" s="19" t="s">
        <v>34</v>
      </c>
    </row>
    <row r="11" spans="1:17" ht="12.75">
      <c r="A11" s="18" t="s">
        <v>12</v>
      </c>
      <c r="B11" s="15" t="s">
        <v>13</v>
      </c>
      <c r="C11" s="19">
        <f>512.4/1000</f>
        <v>0.5124</v>
      </c>
      <c r="D11" s="19">
        <v>783.9</v>
      </c>
      <c r="E11" s="19" t="s">
        <v>34</v>
      </c>
      <c r="F11" s="19">
        <f>14346.1/1000</f>
        <v>14.3461</v>
      </c>
      <c r="G11" s="19">
        <v>103462.6</v>
      </c>
      <c r="H11" s="19">
        <f aca="true" t="shared" si="1" ref="H11:H16">G11/F11</f>
        <v>7211.897310070333</v>
      </c>
      <c r="I11" s="29" t="s">
        <v>31</v>
      </c>
      <c r="J11" s="29" t="s">
        <v>31</v>
      </c>
      <c r="K11" s="29" t="s">
        <v>31</v>
      </c>
      <c r="L11" s="20">
        <f>C11</f>
        <v>0.5124</v>
      </c>
      <c r="M11" s="20">
        <f>D11</f>
        <v>783.9</v>
      </c>
      <c r="N11" s="19" t="s">
        <v>34</v>
      </c>
      <c r="O11" s="19">
        <f t="shared" si="0"/>
        <v>14.3461</v>
      </c>
      <c r="P11" s="19">
        <f t="shared" si="0"/>
        <v>103462.6</v>
      </c>
      <c r="Q11" s="19">
        <f>P11/O11</f>
        <v>7211.897310070333</v>
      </c>
    </row>
    <row r="12" spans="1:17" ht="12.75">
      <c r="A12" s="18" t="s">
        <v>14</v>
      </c>
      <c r="B12" s="15" t="s">
        <v>15</v>
      </c>
      <c r="C12" s="19">
        <f>744825.7/1000</f>
        <v>744.8257</v>
      </c>
      <c r="D12" s="19">
        <v>933019.4</v>
      </c>
      <c r="E12" s="19">
        <f aca="true" t="shared" si="2" ref="E12:E17">D12/C12</f>
        <v>1252.6681074511796</v>
      </c>
      <c r="F12" s="19">
        <f>156042.3/1000</f>
        <v>156.04229999999998</v>
      </c>
      <c r="G12" s="19">
        <v>344640</v>
      </c>
      <c r="H12" s="19">
        <f t="shared" si="1"/>
        <v>2208.631890199004</v>
      </c>
      <c r="I12" s="35">
        <f>219179.2/1000</f>
        <v>219.1792</v>
      </c>
      <c r="J12" s="35">
        <v>294292.1</v>
      </c>
      <c r="K12" s="34">
        <f>J12/I12</f>
        <v>1342.7008584756215</v>
      </c>
      <c r="L12" s="20">
        <f aca="true" t="shared" si="3" ref="L12:M15">C12+I12</f>
        <v>964.0049</v>
      </c>
      <c r="M12" s="20">
        <f t="shared" si="3"/>
        <v>1227311.5</v>
      </c>
      <c r="N12" s="19">
        <f aca="true" t="shared" si="4" ref="N12:N20">M12/L12</f>
        <v>1273.138238197752</v>
      </c>
      <c r="O12" s="19">
        <f t="shared" si="0"/>
        <v>156.04229999999998</v>
      </c>
      <c r="P12" s="19">
        <f t="shared" si="0"/>
        <v>344640</v>
      </c>
      <c r="Q12" s="19">
        <f aca="true" t="shared" si="5" ref="Q12:Q20">P12/O12</f>
        <v>2208.631890199004</v>
      </c>
    </row>
    <row r="13" spans="1:17" ht="12.75">
      <c r="A13" s="18" t="s">
        <v>16</v>
      </c>
      <c r="B13" s="15" t="s">
        <v>17</v>
      </c>
      <c r="C13" s="19">
        <f>36020/1000</f>
        <v>36.02</v>
      </c>
      <c r="D13" s="19">
        <v>143431.9</v>
      </c>
      <c r="E13" s="19">
        <f t="shared" si="2"/>
        <v>3982.007218212104</v>
      </c>
      <c r="F13" s="19">
        <f>26657.1/1000</f>
        <v>26.6571</v>
      </c>
      <c r="G13" s="19">
        <v>64512.9</v>
      </c>
      <c r="H13" s="19">
        <f t="shared" si="1"/>
        <v>2420.1019615787163</v>
      </c>
      <c r="I13" s="35">
        <f>20789.1/1000</f>
        <v>20.789099999999998</v>
      </c>
      <c r="J13" s="35">
        <v>103067.1</v>
      </c>
      <c r="K13" s="34">
        <f>J13/I13</f>
        <v>4957.747088618556</v>
      </c>
      <c r="L13" s="20">
        <f t="shared" si="3"/>
        <v>56.8091</v>
      </c>
      <c r="M13" s="20">
        <f t="shared" si="3"/>
        <v>246499</v>
      </c>
      <c r="N13" s="19">
        <f t="shared" si="4"/>
        <v>4339.075957901111</v>
      </c>
      <c r="O13" s="19">
        <f t="shared" si="0"/>
        <v>26.6571</v>
      </c>
      <c r="P13" s="19">
        <f t="shared" si="0"/>
        <v>64512.9</v>
      </c>
      <c r="Q13" s="19">
        <f t="shared" si="5"/>
        <v>2420.1019615787163</v>
      </c>
    </row>
    <row r="14" spans="1:17" ht="12.75">
      <c r="A14" s="18" t="s">
        <v>18</v>
      </c>
      <c r="B14" s="15" t="s">
        <v>19</v>
      </c>
      <c r="C14" s="19">
        <f>2767.3/1000</f>
        <v>2.7673</v>
      </c>
      <c r="D14" s="19">
        <v>13621.4</v>
      </c>
      <c r="E14" s="19">
        <f t="shared" si="2"/>
        <v>4922.270805478263</v>
      </c>
      <c r="F14" s="19">
        <f>14654/1000</f>
        <v>14.654</v>
      </c>
      <c r="G14" s="19">
        <v>66452</v>
      </c>
      <c r="H14" s="19">
        <f t="shared" si="1"/>
        <v>4534.73454346936</v>
      </c>
      <c r="I14" s="36">
        <f>65.8/1000</f>
        <v>0.0658</v>
      </c>
      <c r="J14" s="36">
        <v>349.6</v>
      </c>
      <c r="K14" s="34">
        <f>J14/I14</f>
        <v>5313.06990881459</v>
      </c>
      <c r="L14" s="20">
        <f t="shared" si="3"/>
        <v>2.8331</v>
      </c>
      <c r="M14" s="20">
        <f t="shared" si="3"/>
        <v>13971</v>
      </c>
      <c r="N14" s="19">
        <f t="shared" si="4"/>
        <v>4931.34728742367</v>
      </c>
      <c r="O14" s="19">
        <f t="shared" si="0"/>
        <v>14.654</v>
      </c>
      <c r="P14" s="19">
        <f t="shared" si="0"/>
        <v>66452</v>
      </c>
      <c r="Q14" s="19">
        <f t="shared" si="5"/>
        <v>4534.73454346936</v>
      </c>
    </row>
    <row r="15" spans="1:17" ht="12.75">
      <c r="A15" s="18" t="s">
        <v>20</v>
      </c>
      <c r="B15" s="15" t="s">
        <v>21</v>
      </c>
      <c r="C15" s="19">
        <f>35571.2/1000</f>
        <v>35.5712</v>
      </c>
      <c r="D15" s="19">
        <v>353015.7</v>
      </c>
      <c r="E15" s="19">
        <f t="shared" si="2"/>
        <v>9924.199914537605</v>
      </c>
      <c r="F15" s="19">
        <f>16002.4/1000</f>
        <v>16.002399999999998</v>
      </c>
      <c r="G15" s="19">
        <v>100363.8</v>
      </c>
      <c r="H15" s="19">
        <f t="shared" si="1"/>
        <v>6271.796730490428</v>
      </c>
      <c r="I15" s="35">
        <f>5213.2/1000</f>
        <v>5.2132</v>
      </c>
      <c r="J15" s="32">
        <v>52104.3</v>
      </c>
      <c r="K15" s="34">
        <f>J15/I15</f>
        <v>9994.686564873784</v>
      </c>
      <c r="L15" s="20">
        <f t="shared" si="3"/>
        <v>40.7844</v>
      </c>
      <c r="M15" s="20">
        <f t="shared" si="3"/>
        <v>405120</v>
      </c>
      <c r="N15" s="19">
        <f t="shared" si="4"/>
        <v>9933.20975667167</v>
      </c>
      <c r="O15" s="19">
        <f t="shared" si="0"/>
        <v>16.002399999999998</v>
      </c>
      <c r="P15" s="19">
        <f t="shared" si="0"/>
        <v>100363.8</v>
      </c>
      <c r="Q15" s="19">
        <f t="shared" si="5"/>
        <v>6271.796730490428</v>
      </c>
    </row>
    <row r="16" spans="1:17" ht="12.75">
      <c r="A16" s="18" t="s">
        <v>22</v>
      </c>
      <c r="B16" s="15" t="s">
        <v>23</v>
      </c>
      <c r="C16" s="19">
        <f>5912.5/1000</f>
        <v>5.9125</v>
      </c>
      <c r="D16" s="19">
        <v>21640.6</v>
      </c>
      <c r="E16" s="19">
        <f t="shared" si="2"/>
        <v>3660.1437632135307</v>
      </c>
      <c r="F16" s="19">
        <f>10741.6/1000</f>
        <v>10.7416</v>
      </c>
      <c r="G16" s="19">
        <v>37840.4</v>
      </c>
      <c r="H16" s="19">
        <f t="shared" si="1"/>
        <v>3522.7899009458556</v>
      </c>
      <c r="I16" s="29" t="s">
        <v>31</v>
      </c>
      <c r="J16" s="29" t="s">
        <v>31</v>
      </c>
      <c r="K16" s="29" t="s">
        <v>31</v>
      </c>
      <c r="L16" s="20">
        <f>C16</f>
        <v>5.9125</v>
      </c>
      <c r="M16" s="20">
        <f>D16</f>
        <v>21640.6</v>
      </c>
      <c r="N16" s="19">
        <f t="shared" si="4"/>
        <v>3660.1437632135307</v>
      </c>
      <c r="O16" s="19">
        <f t="shared" si="0"/>
        <v>10.7416</v>
      </c>
      <c r="P16" s="19">
        <f t="shared" si="0"/>
        <v>37840.4</v>
      </c>
      <c r="Q16" s="19">
        <f t="shared" si="5"/>
        <v>3522.7899009458556</v>
      </c>
    </row>
    <row r="17" spans="1:17" ht="12.75">
      <c r="A17" s="18" t="s">
        <v>24</v>
      </c>
      <c r="B17" s="15" t="s">
        <v>25</v>
      </c>
      <c r="C17" s="19">
        <f>5387.3/1000</f>
        <v>5.3873</v>
      </c>
      <c r="D17" s="19">
        <v>12865.8</v>
      </c>
      <c r="E17" s="19">
        <f t="shared" si="2"/>
        <v>2388.172182726041</v>
      </c>
      <c r="F17" s="27">
        <f>9.2/1000</f>
        <v>0.0092</v>
      </c>
      <c r="G17" s="19">
        <v>172.4</v>
      </c>
      <c r="H17" s="19" t="s">
        <v>34</v>
      </c>
      <c r="I17" s="29" t="s">
        <v>31</v>
      </c>
      <c r="J17" s="29" t="s">
        <v>31</v>
      </c>
      <c r="K17" s="29" t="s">
        <v>31</v>
      </c>
      <c r="L17" s="20">
        <f>C17</f>
        <v>5.3873</v>
      </c>
      <c r="M17" s="20">
        <f>D17</f>
        <v>12865.8</v>
      </c>
      <c r="N17" s="19">
        <f t="shared" si="4"/>
        <v>2388.172182726041</v>
      </c>
      <c r="O17" s="27">
        <f t="shared" si="0"/>
        <v>0.0092</v>
      </c>
      <c r="P17" s="19">
        <f t="shared" si="0"/>
        <v>172.4</v>
      </c>
      <c r="Q17" s="19" t="s">
        <v>34</v>
      </c>
    </row>
    <row r="18" spans="1:17" ht="39">
      <c r="A18" s="18"/>
      <c r="B18" s="21" t="s">
        <v>26</v>
      </c>
      <c r="C18" s="16"/>
      <c r="D18" s="16"/>
      <c r="E18" s="19"/>
      <c r="F18" s="16"/>
      <c r="G18" s="16"/>
      <c r="H18" s="27"/>
      <c r="I18" s="32"/>
      <c r="J18" s="32"/>
      <c r="K18" s="33"/>
      <c r="L18" s="20"/>
      <c r="M18" s="20"/>
      <c r="N18" s="19"/>
      <c r="O18" s="19"/>
      <c r="P18" s="19"/>
      <c r="Q18" s="19"/>
    </row>
    <row r="19" spans="1:17" ht="26.25">
      <c r="A19" s="15">
        <v>1604</v>
      </c>
      <c r="B19" s="22" t="s">
        <v>27</v>
      </c>
      <c r="C19" s="16">
        <f>9961.1/1000</f>
        <v>9.9611</v>
      </c>
      <c r="D19" s="16">
        <v>23070.9</v>
      </c>
      <c r="E19" s="19">
        <f>D19/C19</f>
        <v>2316.0996275511743</v>
      </c>
      <c r="F19" s="16">
        <f>27677.6/1000</f>
        <v>27.677599999999998</v>
      </c>
      <c r="G19" s="16">
        <v>96520.2</v>
      </c>
      <c r="H19" s="19">
        <f>G19/F19</f>
        <v>3487.3038124692894</v>
      </c>
      <c r="I19" s="38">
        <f>0.2/1000</f>
        <v>0.0002</v>
      </c>
      <c r="J19" s="29">
        <v>1.5</v>
      </c>
      <c r="K19" s="29">
        <f>J19/I19</f>
        <v>7500</v>
      </c>
      <c r="L19" s="20">
        <f>C19+I19</f>
        <v>9.9613</v>
      </c>
      <c r="M19" s="20">
        <f>D19+J19</f>
        <v>23072.4</v>
      </c>
      <c r="N19" s="19">
        <f t="shared" si="4"/>
        <v>2316.2037083513196</v>
      </c>
      <c r="O19" s="19">
        <f>F19</f>
        <v>27.677599999999998</v>
      </c>
      <c r="P19" s="19">
        <f>G19</f>
        <v>96520.2</v>
      </c>
      <c r="Q19" s="19">
        <f t="shared" si="5"/>
        <v>3487.3038124692894</v>
      </c>
    </row>
    <row r="20" spans="1:17" ht="39">
      <c r="A20" s="23">
        <v>1605</v>
      </c>
      <c r="B20" s="24" t="s">
        <v>28</v>
      </c>
      <c r="C20" s="16">
        <f>1259.3/1000</f>
        <v>1.2592999999999999</v>
      </c>
      <c r="D20" s="16">
        <v>3330.8</v>
      </c>
      <c r="E20" s="19">
        <f>D20/C20</f>
        <v>2644.961486540142</v>
      </c>
      <c r="F20" s="16">
        <f>7497.2/1000</f>
        <v>7.497199999999999</v>
      </c>
      <c r="G20" s="16">
        <v>29917</v>
      </c>
      <c r="H20" s="19">
        <f>G20/F20</f>
        <v>3990.423091287414</v>
      </c>
      <c r="I20" s="37" t="s">
        <v>31</v>
      </c>
      <c r="J20" s="37" t="s">
        <v>31</v>
      </c>
      <c r="K20" s="37" t="s">
        <v>31</v>
      </c>
      <c r="L20" s="20">
        <f>C20</f>
        <v>1.2592999999999999</v>
      </c>
      <c r="M20" s="20">
        <f>D20</f>
        <v>3330.8</v>
      </c>
      <c r="N20" s="19">
        <f t="shared" si="4"/>
        <v>2644.961486540142</v>
      </c>
      <c r="O20" s="19">
        <f>F20</f>
        <v>7.497199999999999</v>
      </c>
      <c r="P20" s="19">
        <f>G20</f>
        <v>29917</v>
      </c>
      <c r="Q20" s="19">
        <f t="shared" si="5"/>
        <v>3990.423091287414</v>
      </c>
    </row>
    <row r="21" spans="1:17" ht="21" customHeight="1">
      <c r="A21" s="46" t="s">
        <v>35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18" customHeight="1">
      <c r="A22" s="47" t="s">
        <v>29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</sheetData>
  <sheetProtection/>
  <mergeCells count="13">
    <mergeCell ref="A21:Q21"/>
    <mergeCell ref="A22:Q22"/>
    <mergeCell ref="A2:Q2"/>
    <mergeCell ref="A4:A7"/>
    <mergeCell ref="B4:B7"/>
    <mergeCell ref="C4:H5"/>
    <mergeCell ref="I4:K5"/>
    <mergeCell ref="L4:Q5"/>
    <mergeCell ref="C6:E6"/>
    <mergeCell ref="F6:H6"/>
    <mergeCell ref="I6:K6"/>
    <mergeCell ref="L6:N6"/>
    <mergeCell ref="O6:Q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2017-08-28T12:16:14Z</cp:lastPrinted>
  <dcterms:created xsi:type="dcterms:W3CDTF">2013-01-10T08:27:22Z</dcterms:created>
  <dcterms:modified xsi:type="dcterms:W3CDTF">2017-08-28T12:22:57Z</dcterms:modified>
  <cp:category/>
  <cp:version/>
  <cp:contentType/>
  <cp:contentStatus/>
</cp:coreProperties>
</file>