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8510" windowHeight="7590" activeTab="0"/>
  </bookViews>
  <sheets>
    <sheet name="1-3(ут)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<sst xmlns="http://schemas.openxmlformats.org/spreadsheetml/2006/main" count="67" uniqueCount="38">
  <si>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</si>
  <si>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</si>
  <si>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</si>
  <si>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</si>
  <si>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</si>
  <si>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</si>
  <si>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</si>
  <si>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</si>
  <si>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</si>
  <si>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</si>
  <si>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</si>
  <si>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</si>
  <si>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</si>
  <si>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</si>
  <si>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</si>
  <si>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</si>
  <si>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</si>
  <si>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</si>
  <si>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</si>
  <si>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</si>
  <si>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</si>
  <si>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</si>
  <si>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</si>
  <si>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</si>
  <si>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</si>
  <si>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</si>
  <si>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</si>
  <si>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</si>
  <si>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</si>
  <si>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</si>
  <si>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</si>
  <si>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</si>
  <si>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</si>
  <si>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</si>
  <si>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</si>
  <si>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-</t>
  </si>
  <si>
    <t>Экспорт и импорт Российской Федерации рыбы, рыбопродуктов и морепродуктов за январь-март 2018 г.</t>
  </si>
  <si>
    <t>Рыба и ракообразные, моллюски и прочие водные беспозвоночные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</si>
</sst>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D29" sqref="D29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9.5" style="1" customWidth="1"/>
    <col min="9" max="9" width="6.66015625" style="1" customWidth="1"/>
    <col min="10" max="10" width="10.66015625" style="1" customWidth="1"/>
    <col min="11" max="11" width="9.5" style="1" customWidth="1"/>
    <col min="12" max="12" width="8" style="1" customWidth="1"/>
    <col min="13" max="13" width="11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9" t="s">
        <v>31</v>
      </c>
      <c r="B4" s="40" t="s">
        <v>0</v>
      </c>
      <c r="C4" s="41" t="s">
        <v>1</v>
      </c>
      <c r="D4" s="41"/>
      <c r="E4" s="41"/>
      <c r="F4" s="41"/>
      <c r="G4" s="41"/>
      <c r="H4" s="41"/>
      <c r="I4" s="42" t="s">
        <v>32</v>
      </c>
      <c r="J4" s="43"/>
      <c r="K4" s="44"/>
      <c r="L4" s="42" t="s">
        <v>2</v>
      </c>
      <c r="M4" s="43"/>
      <c r="N4" s="43"/>
      <c r="O4" s="43"/>
      <c r="P4" s="43"/>
      <c r="Q4" s="44"/>
    </row>
    <row r="5" spans="1:17" ht="19.5" customHeight="1">
      <c r="A5" s="39"/>
      <c r="B5" s="40"/>
      <c r="C5" s="41"/>
      <c r="D5" s="41"/>
      <c r="E5" s="41"/>
      <c r="F5" s="41"/>
      <c r="G5" s="41"/>
      <c r="H5" s="41"/>
      <c r="I5" s="45"/>
      <c r="J5" s="46"/>
      <c r="K5" s="47"/>
      <c r="L5" s="45"/>
      <c r="M5" s="46"/>
      <c r="N5" s="46"/>
      <c r="O5" s="46"/>
      <c r="P5" s="46"/>
      <c r="Q5" s="47"/>
    </row>
    <row r="6" spans="1:17" ht="12.75">
      <c r="A6" s="39"/>
      <c r="B6" s="40"/>
      <c r="C6" s="48" t="s">
        <v>3</v>
      </c>
      <c r="D6" s="48"/>
      <c r="E6" s="48"/>
      <c r="F6" s="48" t="s">
        <v>4</v>
      </c>
      <c r="G6" s="48"/>
      <c r="H6" s="48"/>
      <c r="I6" s="49" t="s">
        <v>3</v>
      </c>
      <c r="J6" s="50"/>
      <c r="K6" s="51"/>
      <c r="L6" s="52" t="s">
        <v>3</v>
      </c>
      <c r="M6" s="53"/>
      <c r="N6" s="54"/>
      <c r="O6" s="52" t="s">
        <v>4</v>
      </c>
      <c r="P6" s="53"/>
      <c r="Q6" s="54"/>
    </row>
    <row r="7" spans="1:17" ht="70.5" customHeight="1">
      <c r="A7" s="39"/>
      <c r="B7" s="40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37</v>
      </c>
      <c r="C8" s="10"/>
      <c r="D8" s="11">
        <v>764062</v>
      </c>
      <c r="E8" s="10"/>
      <c r="F8" s="10"/>
      <c r="G8" s="11">
        <v>453346.6</v>
      </c>
      <c r="H8" s="10"/>
      <c r="I8" s="29"/>
      <c r="J8" s="30">
        <v>229380.8</v>
      </c>
      <c r="K8" s="29"/>
      <c r="L8" s="12"/>
      <c r="M8" s="13">
        <f>D8+J8</f>
        <v>993442.8</v>
      </c>
      <c r="N8" s="12"/>
      <c r="O8" s="10"/>
      <c r="P8" s="11">
        <f>G8</f>
        <v>453346.6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10</v>
      </c>
      <c r="B10" s="15" t="s">
        <v>11</v>
      </c>
      <c r="C10" s="19">
        <f>53.3/1000</f>
        <v>0.0533</v>
      </c>
      <c r="D10" s="19">
        <v>49.9</v>
      </c>
      <c r="E10" s="19" t="s">
        <v>33</v>
      </c>
      <c r="F10" s="26">
        <f>24.6/1000</f>
        <v>0.0246</v>
      </c>
      <c r="G10" s="19">
        <v>569.3</v>
      </c>
      <c r="H10" s="19" t="s">
        <v>33</v>
      </c>
      <c r="I10" s="28" t="s">
        <v>30</v>
      </c>
      <c r="J10" s="28" t="s">
        <v>30</v>
      </c>
      <c r="K10" s="28" t="s">
        <v>30</v>
      </c>
      <c r="L10" s="20">
        <f>C10</f>
        <v>0.0533</v>
      </c>
      <c r="M10" s="20">
        <f>D10</f>
        <v>49.9</v>
      </c>
      <c r="N10" s="19" t="s">
        <v>33</v>
      </c>
      <c r="O10" s="26">
        <f>F10</f>
        <v>0.0246</v>
      </c>
      <c r="P10" s="19">
        <f aca="true" t="shared" si="0" ref="O10:P17">G10</f>
        <v>569.3</v>
      </c>
      <c r="Q10" s="19" t="s">
        <v>33</v>
      </c>
    </row>
    <row r="11" spans="1:17" ht="12.75">
      <c r="A11" s="18" t="s">
        <v>12</v>
      </c>
      <c r="B11" s="15" t="s">
        <v>13</v>
      </c>
      <c r="C11" s="19">
        <f>505.6/1000</f>
        <v>0.5056</v>
      </c>
      <c r="D11" s="19">
        <v>617.4</v>
      </c>
      <c r="E11" s="19">
        <f aca="true" t="shared" si="1" ref="E11:E19">D11/C11</f>
        <v>1221.1234177215188</v>
      </c>
      <c r="F11" s="19">
        <f>8211.8/1000</f>
        <v>8.211799999999998</v>
      </c>
      <c r="G11" s="19">
        <v>67542.6</v>
      </c>
      <c r="H11" s="19">
        <f aca="true" t="shared" si="2" ref="H11:H20">G11/F11</f>
        <v>8225.066367909596</v>
      </c>
      <c r="I11" s="34">
        <f>1817/1000</f>
        <v>1.817</v>
      </c>
      <c r="J11" s="28">
        <f>2101.4</f>
        <v>2101.4</v>
      </c>
      <c r="K11" s="28">
        <f>J11/I11</f>
        <v>1156.5217391304348</v>
      </c>
      <c r="L11" s="20">
        <f aca="true" t="shared" si="3" ref="L11:M15">C11+I11</f>
        <v>2.3226</v>
      </c>
      <c r="M11" s="20">
        <f t="shared" si="3"/>
        <v>2718.8</v>
      </c>
      <c r="N11" s="19">
        <f>M11/L11</f>
        <v>1170.5846895720315</v>
      </c>
      <c r="O11" s="19">
        <f>F11</f>
        <v>8.211799999999998</v>
      </c>
      <c r="P11" s="19">
        <f t="shared" si="0"/>
        <v>67542.6</v>
      </c>
      <c r="Q11" s="19">
        <f>P11/O11</f>
        <v>8225.066367909596</v>
      </c>
    </row>
    <row r="12" spans="1:17" ht="12.75">
      <c r="A12" s="18" t="s">
        <v>14</v>
      </c>
      <c r="B12" s="15" t="s">
        <v>15</v>
      </c>
      <c r="C12" s="19">
        <f>397213.4/1000</f>
        <v>397.21340000000004</v>
      </c>
      <c r="D12" s="19">
        <v>511971.6</v>
      </c>
      <c r="E12" s="19">
        <f t="shared" si="1"/>
        <v>1288.9081788278038</v>
      </c>
      <c r="F12" s="19">
        <f>97026.1/1000</f>
        <v>97.0261</v>
      </c>
      <c r="G12" s="19">
        <v>210746.6</v>
      </c>
      <c r="H12" s="19">
        <f t="shared" si="2"/>
        <v>2172.060919690681</v>
      </c>
      <c r="I12" s="33">
        <f>95121.4/1000</f>
        <v>95.1214</v>
      </c>
      <c r="J12" s="33">
        <v>172864.3</v>
      </c>
      <c r="K12" s="34">
        <f>J12/I12</f>
        <v>1817.3018900058241</v>
      </c>
      <c r="L12" s="20">
        <f t="shared" si="3"/>
        <v>492.33480000000003</v>
      </c>
      <c r="M12" s="20">
        <f t="shared" si="3"/>
        <v>684835.8999999999</v>
      </c>
      <c r="N12" s="19">
        <f aca="true" t="shared" si="4" ref="N12:N19">M12/L12</f>
        <v>1390.9963301395715</v>
      </c>
      <c r="O12" s="19">
        <f>F12</f>
        <v>97.0261</v>
      </c>
      <c r="P12" s="19">
        <f t="shared" si="0"/>
        <v>210746.6</v>
      </c>
      <c r="Q12" s="19">
        <f aca="true" t="shared" si="5" ref="Q12:Q20">P12/O12</f>
        <v>2172.060919690681</v>
      </c>
    </row>
    <row r="13" spans="1:17" ht="12.75">
      <c r="A13" s="18" t="s">
        <v>16</v>
      </c>
      <c r="B13" s="15" t="s">
        <v>17</v>
      </c>
      <c r="C13" s="19">
        <f>30214/1000</f>
        <v>30.214</v>
      </c>
      <c r="D13" s="19">
        <v>88022.7</v>
      </c>
      <c r="E13" s="19">
        <f t="shared" si="1"/>
        <v>2913.3084000794333</v>
      </c>
      <c r="F13" s="19">
        <f>14776.8/1000</f>
        <v>14.7768</v>
      </c>
      <c r="G13" s="19">
        <v>43834.6</v>
      </c>
      <c r="H13" s="19">
        <f t="shared" si="2"/>
        <v>2966.4474040387636</v>
      </c>
      <c r="I13" s="33">
        <f>6882.7/1000</f>
        <v>6.8827</v>
      </c>
      <c r="J13" s="33">
        <v>41760</v>
      </c>
      <c r="K13" s="34">
        <f>J13/I13</f>
        <v>6067.386345474886</v>
      </c>
      <c r="L13" s="20">
        <f t="shared" si="3"/>
        <v>37.0967</v>
      </c>
      <c r="M13" s="20">
        <f t="shared" si="3"/>
        <v>129782.7</v>
      </c>
      <c r="N13" s="19">
        <f t="shared" si="4"/>
        <v>3498.497170907385</v>
      </c>
      <c r="O13" s="19">
        <f t="shared" si="0"/>
        <v>14.7768</v>
      </c>
      <c r="P13" s="19">
        <f t="shared" si="0"/>
        <v>43834.6</v>
      </c>
      <c r="Q13" s="19">
        <f t="shared" si="5"/>
        <v>2966.4474040387636</v>
      </c>
    </row>
    <row r="14" spans="1:17" ht="12.75">
      <c r="A14" s="18" t="s">
        <v>18</v>
      </c>
      <c r="B14" s="15" t="s">
        <v>19</v>
      </c>
      <c r="C14" s="19">
        <f>842.9/1000</f>
        <v>0.8429</v>
      </c>
      <c r="D14" s="19">
        <v>4144.2</v>
      </c>
      <c r="E14" s="19">
        <f t="shared" si="1"/>
        <v>4916.597461146043</v>
      </c>
      <c r="F14" s="19">
        <f>4952/1000</f>
        <v>4.952</v>
      </c>
      <c r="G14" s="19">
        <v>37657</v>
      </c>
      <c r="H14" s="19">
        <f t="shared" si="2"/>
        <v>7604.402261712439</v>
      </c>
      <c r="I14" s="34">
        <f>395.3/1000</f>
        <v>0.3953</v>
      </c>
      <c r="J14" s="34">
        <v>1505</v>
      </c>
      <c r="K14" s="34">
        <f>J14/I14</f>
        <v>3807.2350113837592</v>
      </c>
      <c r="L14" s="20">
        <f t="shared" si="3"/>
        <v>1.2382</v>
      </c>
      <c r="M14" s="20">
        <f t="shared" si="3"/>
        <v>5649.2</v>
      </c>
      <c r="N14" s="19">
        <f t="shared" si="4"/>
        <v>4562.4293329026</v>
      </c>
      <c r="O14" s="19">
        <f t="shared" si="0"/>
        <v>4.952</v>
      </c>
      <c r="P14" s="19">
        <f t="shared" si="0"/>
        <v>37657</v>
      </c>
      <c r="Q14" s="19">
        <f t="shared" si="5"/>
        <v>7604.402261712439</v>
      </c>
    </row>
    <row r="15" spans="1:17" ht="12.75">
      <c r="A15" s="18" t="s">
        <v>20</v>
      </c>
      <c r="B15" s="15" t="s">
        <v>21</v>
      </c>
      <c r="C15" s="19">
        <f>12600.1/1000</f>
        <v>12.600100000000001</v>
      </c>
      <c r="D15" s="19">
        <v>143476.5</v>
      </c>
      <c r="E15" s="19">
        <f t="shared" si="1"/>
        <v>11386.933437036212</v>
      </c>
      <c r="F15" s="19">
        <f>11129.7/1000</f>
        <v>11.129700000000001</v>
      </c>
      <c r="G15" s="19">
        <v>72319.5</v>
      </c>
      <c r="H15" s="19">
        <f t="shared" si="2"/>
        <v>6497.884040001078</v>
      </c>
      <c r="I15" s="33">
        <f>982.1/1000</f>
        <v>0.9821</v>
      </c>
      <c r="J15" s="31">
        <v>11047.5</v>
      </c>
      <c r="K15" s="34">
        <f>J15/I15</f>
        <v>11248.854495468893</v>
      </c>
      <c r="L15" s="20">
        <f t="shared" si="3"/>
        <v>13.5822</v>
      </c>
      <c r="M15" s="20">
        <f t="shared" si="3"/>
        <v>154524</v>
      </c>
      <c r="N15" s="19">
        <f t="shared" si="4"/>
        <v>11376.949242390776</v>
      </c>
      <c r="O15" s="19">
        <f t="shared" si="0"/>
        <v>11.129700000000001</v>
      </c>
      <c r="P15" s="19">
        <f t="shared" si="0"/>
        <v>72319.5</v>
      </c>
      <c r="Q15" s="19">
        <f t="shared" si="5"/>
        <v>6497.884040001078</v>
      </c>
    </row>
    <row r="16" spans="1:17" ht="12.75">
      <c r="A16" s="18" t="s">
        <v>22</v>
      </c>
      <c r="B16" s="15" t="s">
        <v>23</v>
      </c>
      <c r="C16" s="19">
        <f>3244.7/1000</f>
        <v>3.2447</v>
      </c>
      <c r="D16" s="19">
        <v>8347.5</v>
      </c>
      <c r="E16" s="19">
        <f t="shared" si="1"/>
        <v>2572.656948254076</v>
      </c>
      <c r="F16" s="19">
        <f>4376.9/1000</f>
        <v>4.3769</v>
      </c>
      <c r="G16" s="19">
        <v>20560.2</v>
      </c>
      <c r="H16" s="19">
        <f t="shared" si="2"/>
        <v>4697.434257122622</v>
      </c>
      <c r="I16" s="28" t="s">
        <v>30</v>
      </c>
      <c r="J16" s="28" t="s">
        <v>30</v>
      </c>
      <c r="K16" s="34" t="s">
        <v>30</v>
      </c>
      <c r="L16" s="20">
        <f>C16</f>
        <v>3.2447</v>
      </c>
      <c r="M16" s="20">
        <f>D16</f>
        <v>8347.5</v>
      </c>
      <c r="N16" s="19">
        <f t="shared" si="4"/>
        <v>2572.656948254076</v>
      </c>
      <c r="O16" s="19">
        <f t="shared" si="0"/>
        <v>4.3769</v>
      </c>
      <c r="P16" s="19">
        <f t="shared" si="0"/>
        <v>20560.2</v>
      </c>
      <c r="Q16" s="19">
        <f t="shared" si="5"/>
        <v>4697.434257122622</v>
      </c>
    </row>
    <row r="17" spans="1:17" ht="12.75">
      <c r="A17" s="18" t="s">
        <v>24</v>
      </c>
      <c r="B17" s="15" t="s">
        <v>25</v>
      </c>
      <c r="C17" s="19">
        <f>2845.5/1000</f>
        <v>2.8455</v>
      </c>
      <c r="D17" s="19">
        <v>7432.3</v>
      </c>
      <c r="E17" s="19">
        <f t="shared" si="1"/>
        <v>2611.9486909154807</v>
      </c>
      <c r="F17" s="26">
        <f>4.1/1000</f>
        <v>0.0040999999999999995</v>
      </c>
      <c r="G17" s="19">
        <v>116.8</v>
      </c>
      <c r="H17" s="19" t="s">
        <v>33</v>
      </c>
      <c r="I17" s="28">
        <f>29.5/1000</f>
        <v>0.0295</v>
      </c>
      <c r="J17" s="28">
        <v>102.6</v>
      </c>
      <c r="K17" s="34">
        <f>J17/I17</f>
        <v>3477.9661016949153</v>
      </c>
      <c r="L17" s="20">
        <f>C17+I17</f>
        <v>2.875</v>
      </c>
      <c r="M17" s="20">
        <f>D17+J17</f>
        <v>7534.900000000001</v>
      </c>
      <c r="N17" s="19">
        <f t="shared" si="4"/>
        <v>2620.834782608696</v>
      </c>
      <c r="O17" s="26">
        <f t="shared" si="0"/>
        <v>0.0040999999999999995</v>
      </c>
      <c r="P17" s="19">
        <f t="shared" si="0"/>
        <v>116.8</v>
      </c>
      <c r="Q17" s="19" t="s">
        <v>33</v>
      </c>
    </row>
    <row r="18" spans="1:17" ht="25.5">
      <c r="A18" s="18"/>
      <c r="B18" s="37" t="s">
        <v>26</v>
      </c>
      <c r="C18" s="16"/>
      <c r="D18" s="16"/>
      <c r="E18" s="19"/>
      <c r="F18" s="16"/>
      <c r="G18" s="16"/>
      <c r="H18" s="19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27</v>
      </c>
      <c r="C19" s="16">
        <f>3355.3/1000</f>
        <v>3.3553</v>
      </c>
      <c r="D19" s="16">
        <v>10251.5</v>
      </c>
      <c r="E19" s="19">
        <f t="shared" si="1"/>
        <v>3055.315471045808</v>
      </c>
      <c r="F19" s="16">
        <f>18736.9/1000</f>
        <v>18.736900000000002</v>
      </c>
      <c r="G19" s="16">
        <f>60491.7</f>
        <v>60491.7</v>
      </c>
      <c r="H19" s="19">
        <f t="shared" si="2"/>
        <v>3228.479631102263</v>
      </c>
      <c r="I19" s="36">
        <f>0.091/1000</f>
        <v>9.1E-05</v>
      </c>
      <c r="J19" s="28">
        <v>1.1</v>
      </c>
      <c r="K19" s="34">
        <f>J19/I19</f>
        <v>12087.91208791209</v>
      </c>
      <c r="L19" s="20">
        <f>C19+I19</f>
        <v>3.355391</v>
      </c>
      <c r="M19" s="20">
        <f>D19+J19</f>
        <v>10252.6</v>
      </c>
      <c r="N19" s="19">
        <f t="shared" si="4"/>
        <v>3055.560439901043</v>
      </c>
      <c r="O19" s="19">
        <f>F19</f>
        <v>18.736900000000002</v>
      </c>
      <c r="P19" s="19">
        <f>G19</f>
        <v>60491.7</v>
      </c>
      <c r="Q19" s="19">
        <f t="shared" si="5"/>
        <v>3228.479631102263</v>
      </c>
    </row>
    <row r="20" spans="1:17" ht="25.5">
      <c r="A20" s="22">
        <v>1605</v>
      </c>
      <c r="B20" s="23" t="s">
        <v>28</v>
      </c>
      <c r="C20" s="16">
        <f>169.6/1000</f>
        <v>0.1696</v>
      </c>
      <c r="D20" s="16">
        <v>2119.3</v>
      </c>
      <c r="E20" s="19" t="s">
        <v>33</v>
      </c>
      <c r="F20" s="16">
        <f>3573.9/1000</f>
        <v>3.5739</v>
      </c>
      <c r="G20" s="16">
        <v>15430.1</v>
      </c>
      <c r="H20" s="19">
        <f t="shared" si="2"/>
        <v>4317.440331290747</v>
      </c>
      <c r="I20" s="35" t="s">
        <v>30</v>
      </c>
      <c r="J20" s="35" t="s">
        <v>30</v>
      </c>
      <c r="K20" s="35" t="s">
        <v>35</v>
      </c>
      <c r="L20" s="20">
        <f>C20</f>
        <v>0.1696</v>
      </c>
      <c r="M20" s="20">
        <f>D20</f>
        <v>2119.3</v>
      </c>
      <c r="N20" s="19" t="s">
        <v>33</v>
      </c>
      <c r="O20" s="19">
        <f>F20</f>
        <v>3.5739</v>
      </c>
      <c r="P20" s="19">
        <f>G20</f>
        <v>15430.1</v>
      </c>
      <c r="Q20" s="19">
        <f t="shared" si="5"/>
        <v>4317.440331290747</v>
      </c>
    </row>
    <row r="21" spans="1:17" ht="21" customHeight="1">
      <c r="A21" s="55" t="s">
        <v>34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8" customHeight="1">
      <c r="A22" s="56" t="s">
        <v>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sheetProtection/>
  <mergeCells count="13"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2018-06-20T07:57:13Z</cp:lastPrinted>
  <dcterms:created xsi:type="dcterms:W3CDTF">2013-01-10T08:27:22Z</dcterms:created>
  <dcterms:modified xsi:type="dcterms:W3CDTF">2018-07-27T12:56:41Z</dcterms:modified>
  <cp:category/>
  <cp:version/>
  <cp:contentType/>
  <cp:contentStatus/>
</cp:coreProperties>
</file>