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05" windowWidth="18510" windowHeight="7650" activeTab="0"/>
  </bookViews>
  <sheets>
    <sheet name="1-7(ут)201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<sst xmlns="http://schemas.openxmlformats.org/spreadsheetml/2006/main" count="68" uniqueCount="38">
  <si>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</si>
  <si>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</si>
  <si>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</si>
  <si>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</si>
  <si>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</si>
  <si>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</si>
  <si>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</si>
  <si>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</si>
  <si>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</si>
  <si>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</si>
  <si>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</si>
  <si>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</si>
  <si>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</si>
  <si>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</si>
  <si>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</si>
  <si>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</si>
  <si>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</si>
  <si>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</si>
  <si>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</si>
  <si>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</si>
  <si>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</si>
  <si>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</si>
  <si>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</si>
  <si>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</si>
  <si>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</si>
  <si>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</si>
  <si>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</si>
  <si>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</si>
  <si>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</si>
  <si>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 xml:space="preserve">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</si>
  <si>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</si>
  <si>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</si>
  <si>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</si>
  <si>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t>-</t>
  </si>
  <si>
    <t>Рыба и ракообразные, моллюски и прочие водные беспозвоночные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</si>
  <si>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</si>
  <si>
    <t>Экспорт и импорт Российской Федерации рыбы, рыбопродуктов и морепродуктов за январь-июль 2018 г.</t>
  </si>
  <si>
    <t xml:space="preserve">     в том числе: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</si>
</sst>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16" fontId="4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9" fontId="10" fillId="0" borderId="12" xfId="54" applyNumberFormat="1" applyFont="1" applyBorder="1" applyAlignment="1">
      <alignment horizontal="right"/>
      <protection/>
    </xf>
    <xf numFmtId="0" fontId="10" fillId="0" borderId="12" xfId="54" applyFont="1" applyBorder="1" applyAlignment="1">
      <alignment wrapText="1"/>
      <protection/>
    </xf>
    <xf numFmtId="172" fontId="11" fillId="0" borderId="12" xfId="54" applyNumberFormat="1" applyFont="1" applyFill="1" applyBorder="1" applyAlignment="1">
      <alignment horizontal="right"/>
      <protection/>
    </xf>
    <xf numFmtId="1" fontId="11" fillId="0" borderId="13" xfId="54" applyNumberFormat="1" applyFont="1" applyFill="1" applyBorder="1" applyAlignment="1">
      <alignment horizontal="right"/>
      <protection/>
    </xf>
    <xf numFmtId="172" fontId="10" fillId="0" borderId="12" xfId="54" applyNumberFormat="1" applyFont="1" applyBorder="1" applyAlignment="1">
      <alignment horizontal="right"/>
      <protection/>
    </xf>
    <xf numFmtId="1" fontId="10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>
      <alignment/>
      <protection/>
    </xf>
    <xf numFmtId="0" fontId="6" fillId="0" borderId="13" xfId="54" applyFont="1" applyBorder="1">
      <alignment/>
      <protection/>
    </xf>
    <xf numFmtId="172" fontId="3" fillId="0" borderId="13" xfId="54" applyNumberFormat="1" applyFont="1" applyFill="1" applyBorder="1">
      <alignment/>
      <protection/>
    </xf>
    <xf numFmtId="172" fontId="6" fillId="0" borderId="13" xfId="54" applyNumberFormat="1" applyFont="1" applyBorder="1">
      <alignment/>
      <protection/>
    </xf>
    <xf numFmtId="49" fontId="6" fillId="0" borderId="13" xfId="54" applyNumberFormat="1" applyFont="1" applyBorder="1" applyAlignment="1">
      <alignment horizontal="right"/>
      <protection/>
    </xf>
    <xf numFmtId="172" fontId="3" fillId="0" borderId="13" xfId="54" applyNumberFormat="1" applyFont="1" applyFill="1" applyBorder="1" applyAlignment="1">
      <alignment horizontal="right"/>
      <protection/>
    </xf>
    <xf numFmtId="172" fontId="6" fillId="0" borderId="13" xfId="54" applyNumberFormat="1" applyFont="1" applyFill="1" applyBorder="1" applyAlignment="1">
      <alignment horizontal="right"/>
      <protection/>
    </xf>
    <xf numFmtId="0" fontId="6" fillId="0" borderId="13" xfId="54" applyFont="1" applyBorder="1" applyAlignment="1">
      <alignment wrapText="1"/>
      <protection/>
    </xf>
    <xf numFmtId="0" fontId="6" fillId="0" borderId="14" xfId="54" applyFont="1" applyBorder="1">
      <alignment/>
      <protection/>
    </xf>
    <xf numFmtId="0" fontId="6" fillId="0" borderId="14" xfId="54" applyFont="1" applyBorder="1" applyAlignment="1">
      <alignment wrapText="1"/>
      <protection/>
    </xf>
    <xf numFmtId="1" fontId="3" fillId="0" borderId="13" xfId="54" applyNumberFormat="1" applyFont="1" applyFill="1" applyBorder="1">
      <alignment/>
      <protection/>
    </xf>
    <xf numFmtId="1" fontId="3" fillId="0" borderId="13" xfId="54" applyNumberFormat="1" applyFont="1" applyFill="1" applyBorder="1" applyAlignment="1">
      <alignment horizontal="right"/>
      <protection/>
    </xf>
    <xf numFmtId="2" fontId="3" fillId="0" borderId="13" xfId="54" applyNumberFormat="1" applyFont="1" applyFill="1" applyBorder="1" applyAlignment="1">
      <alignment horizontal="right"/>
      <protection/>
    </xf>
    <xf numFmtId="1" fontId="6" fillId="0" borderId="13" xfId="54" applyNumberFormat="1" applyFont="1" applyFill="1" applyBorder="1" applyAlignment="1">
      <alignment horizontal="right"/>
      <protection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/>
    </xf>
    <xf numFmtId="1" fontId="11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10" fillId="0" borderId="13" xfId="54" applyFont="1" applyFill="1" applyBorder="1" applyAlignment="1">
      <alignment wrapText="1"/>
      <protection/>
    </xf>
    <xf numFmtId="2" fontId="6" fillId="0" borderId="13" xfId="54" applyNumberFormat="1" applyFont="1" applyFill="1" applyBorder="1" applyAlignment="1">
      <alignment horizontal="right"/>
      <protection/>
    </xf>
    <xf numFmtId="0" fontId="6" fillId="0" borderId="17" xfId="54" applyFont="1" applyBorder="1" applyAlignment="1">
      <alignment horizontal="center"/>
      <protection/>
    </xf>
    <xf numFmtId="0" fontId="6" fillId="0" borderId="18" xfId="54" applyFont="1" applyBorder="1" applyAlignment="1">
      <alignment horizontal="center"/>
      <protection/>
    </xf>
    <xf numFmtId="0" fontId="6" fillId="0" borderId="19" xfId="54" applyFont="1" applyBorder="1" applyAlignment="1">
      <alignment horizontal="center"/>
      <protection/>
    </xf>
    <xf numFmtId="0" fontId="6" fillId="0" borderId="20" xfId="53" applyFont="1" applyBorder="1" applyAlignment="1">
      <alignment horizontal="left" wrapText="1"/>
      <protection/>
    </xf>
    <xf numFmtId="0" fontId="6" fillId="0" borderId="0" xfId="53" applyFont="1" applyAlignment="1">
      <alignment horizontal="left"/>
      <protection/>
    </xf>
    <xf numFmtId="0" fontId="1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22" xfId="53" applyFont="1" applyBorder="1" applyAlignment="1">
      <alignment horizontal="center" vertical="center"/>
      <protection/>
    </xf>
    <xf numFmtId="0" fontId="6" fillId="0" borderId="23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7" xfId="54" applyFont="1" applyFill="1" applyBorder="1" applyAlignment="1">
      <alignment horizontal="center"/>
      <protection/>
    </xf>
    <xf numFmtId="0" fontId="6" fillId="0" borderId="18" xfId="54" applyFont="1" applyFill="1" applyBorder="1" applyAlignment="1">
      <alignment horizontal="center"/>
      <protection/>
    </xf>
    <xf numFmtId="0" fontId="6" fillId="0" borderId="19" xfId="54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G27" sqref="G27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7.5" style="1" customWidth="1"/>
    <col min="4" max="4" width="12.5" style="1" customWidth="1"/>
    <col min="5" max="5" width="9.83203125" style="1" customWidth="1"/>
    <col min="6" max="6" width="7.66015625" style="1" customWidth="1"/>
    <col min="7" max="7" width="10.83203125" style="1" customWidth="1"/>
    <col min="8" max="8" width="9.83203125" style="1" customWidth="1"/>
    <col min="9" max="9" width="6.66015625" style="1" customWidth="1"/>
    <col min="10" max="10" width="11" style="1" customWidth="1"/>
    <col min="11" max="11" width="9.33203125" style="1" customWidth="1"/>
    <col min="12" max="12" width="8.5" style="1" customWidth="1"/>
    <col min="13" max="13" width="12.16015625" style="1" customWidth="1"/>
    <col min="14" max="14" width="9.5" style="1" customWidth="1"/>
    <col min="15" max="15" width="7.83203125" style="1" customWidth="1"/>
    <col min="16" max="16" width="10.5" style="1" customWidth="1"/>
    <col min="17" max="17" width="9.66015625" style="1" customWidth="1"/>
    <col min="18" max="16384" width="9.16015625" style="1" customWidth="1"/>
  </cols>
  <sheetData>
    <row r="2" spans="1:17" ht="18.75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4.2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45" t="s">
        <v>30</v>
      </c>
      <c r="B4" s="46" t="s">
        <v>0</v>
      </c>
      <c r="C4" s="47" t="s">
        <v>1</v>
      </c>
      <c r="D4" s="47"/>
      <c r="E4" s="47"/>
      <c r="F4" s="47"/>
      <c r="G4" s="47"/>
      <c r="H4" s="47"/>
      <c r="I4" s="48" t="s">
        <v>31</v>
      </c>
      <c r="J4" s="49"/>
      <c r="K4" s="50"/>
      <c r="L4" s="48" t="s">
        <v>2</v>
      </c>
      <c r="M4" s="49"/>
      <c r="N4" s="49"/>
      <c r="O4" s="49"/>
      <c r="P4" s="49"/>
      <c r="Q4" s="50"/>
    </row>
    <row r="5" spans="1:17" ht="19.5" customHeight="1">
      <c r="A5" s="45"/>
      <c r="B5" s="46"/>
      <c r="C5" s="47"/>
      <c r="D5" s="47"/>
      <c r="E5" s="47"/>
      <c r="F5" s="47"/>
      <c r="G5" s="47"/>
      <c r="H5" s="47"/>
      <c r="I5" s="51"/>
      <c r="J5" s="52"/>
      <c r="K5" s="53"/>
      <c r="L5" s="51"/>
      <c r="M5" s="52"/>
      <c r="N5" s="52"/>
      <c r="O5" s="52"/>
      <c r="P5" s="52"/>
      <c r="Q5" s="53"/>
    </row>
    <row r="6" spans="1:17" ht="12.75">
      <c r="A6" s="45"/>
      <c r="B6" s="46"/>
      <c r="C6" s="54" t="s">
        <v>3</v>
      </c>
      <c r="D6" s="54"/>
      <c r="E6" s="54"/>
      <c r="F6" s="54" t="s">
        <v>4</v>
      </c>
      <c r="G6" s="54"/>
      <c r="H6" s="54"/>
      <c r="I6" s="55" t="s">
        <v>3</v>
      </c>
      <c r="J6" s="56"/>
      <c r="K6" s="57"/>
      <c r="L6" s="39" t="s">
        <v>3</v>
      </c>
      <c r="M6" s="40"/>
      <c r="N6" s="41"/>
      <c r="O6" s="39" t="s">
        <v>4</v>
      </c>
      <c r="P6" s="40"/>
      <c r="Q6" s="41"/>
    </row>
    <row r="7" spans="1:17" ht="70.5" customHeight="1">
      <c r="A7" s="45"/>
      <c r="B7" s="46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42" customHeight="1">
      <c r="A8" s="8" t="s">
        <v>8</v>
      </c>
      <c r="B8" s="9" t="s">
        <v>34</v>
      </c>
      <c r="C8" s="10"/>
      <c r="D8" s="11">
        <v>2050385.6</v>
      </c>
      <c r="E8" s="10"/>
      <c r="F8" s="10"/>
      <c r="G8" s="11">
        <v>1034319.2</v>
      </c>
      <c r="H8" s="10"/>
      <c r="I8" s="29"/>
      <c r="J8" s="30">
        <v>535729.7</v>
      </c>
      <c r="K8" s="29"/>
      <c r="L8" s="12"/>
      <c r="M8" s="13">
        <f>D8+J8</f>
        <v>2586115.3</v>
      </c>
      <c r="N8" s="12"/>
      <c r="O8" s="10"/>
      <c r="P8" s="11">
        <f>G8</f>
        <v>1034319.2</v>
      </c>
      <c r="Q8" s="10"/>
    </row>
    <row r="9" spans="1:17" ht="12.75">
      <c r="A9" s="14"/>
      <c r="B9" s="15" t="s">
        <v>37</v>
      </c>
      <c r="C9" s="16"/>
      <c r="D9" s="11"/>
      <c r="E9" s="16"/>
      <c r="F9" s="16"/>
      <c r="G9" s="11"/>
      <c r="H9" s="24"/>
      <c r="I9" s="31"/>
      <c r="J9" s="31"/>
      <c r="K9" s="32"/>
      <c r="L9" s="17"/>
      <c r="M9" s="27"/>
      <c r="N9" s="17"/>
      <c r="O9" s="16"/>
      <c r="P9" s="25"/>
      <c r="Q9" s="24"/>
    </row>
    <row r="10" spans="1:17" ht="12.75">
      <c r="A10" s="18" t="s">
        <v>9</v>
      </c>
      <c r="B10" s="15" t="s">
        <v>10</v>
      </c>
      <c r="C10" s="26">
        <f>0.073/1000</f>
        <v>7.3E-05</v>
      </c>
      <c r="D10" s="19">
        <v>89.3</v>
      </c>
      <c r="E10" s="19" t="s">
        <v>32</v>
      </c>
      <c r="F10" s="19">
        <f>792.7/1000</f>
        <v>0.7927000000000001</v>
      </c>
      <c r="G10" s="19">
        <v>12976.9</v>
      </c>
      <c r="H10" s="19" t="s">
        <v>32</v>
      </c>
      <c r="I10" s="28" t="s">
        <v>29</v>
      </c>
      <c r="J10" s="28" t="s">
        <v>29</v>
      </c>
      <c r="K10" s="28" t="s">
        <v>29</v>
      </c>
      <c r="L10" s="38">
        <f>C10</f>
        <v>7.3E-05</v>
      </c>
      <c r="M10" s="20">
        <f>D10</f>
        <v>89.3</v>
      </c>
      <c r="N10" s="19" t="s">
        <v>32</v>
      </c>
      <c r="O10" s="19">
        <f aca="true" t="shared" si="0" ref="O10:P17">F10</f>
        <v>0.7927000000000001</v>
      </c>
      <c r="P10" s="19">
        <f t="shared" si="0"/>
        <v>12976.9</v>
      </c>
      <c r="Q10" s="19" t="s">
        <v>32</v>
      </c>
    </row>
    <row r="11" spans="1:17" ht="12.75">
      <c r="A11" s="18" t="s">
        <v>11</v>
      </c>
      <c r="B11" s="15" t="s">
        <v>12</v>
      </c>
      <c r="C11" s="19">
        <f>852.2/1000</f>
        <v>0.8522000000000001</v>
      </c>
      <c r="D11" s="19">
        <f>1176.4</f>
        <v>1176.4</v>
      </c>
      <c r="E11" s="19" t="s">
        <v>32</v>
      </c>
      <c r="F11" s="19">
        <f>20796.8/1000</f>
        <v>20.796799999999998</v>
      </c>
      <c r="G11" s="19">
        <v>165719.9</v>
      </c>
      <c r="H11" s="19">
        <f aca="true" t="shared" si="1" ref="H11:H20">G11/F11</f>
        <v>7968.528812124943</v>
      </c>
      <c r="I11" s="34">
        <f>1817/1000</f>
        <v>1.817</v>
      </c>
      <c r="J11" s="28">
        <v>2101.4</v>
      </c>
      <c r="K11" s="34">
        <f>J11/I11</f>
        <v>1156.5217391304348</v>
      </c>
      <c r="L11" s="20">
        <f aca="true" t="shared" si="2" ref="L11:M15">C11+I11</f>
        <v>2.6692</v>
      </c>
      <c r="M11" s="20">
        <f t="shared" si="2"/>
        <v>3277.8</v>
      </c>
      <c r="N11" s="19">
        <f>M11/L11</f>
        <v>1228.0083920275738</v>
      </c>
      <c r="O11" s="19">
        <f t="shared" si="0"/>
        <v>20.796799999999998</v>
      </c>
      <c r="P11" s="19">
        <f t="shared" si="0"/>
        <v>165719.9</v>
      </c>
      <c r="Q11" s="19">
        <f>P11/O11</f>
        <v>7968.528812124943</v>
      </c>
    </row>
    <row r="12" spans="1:17" ht="12.75">
      <c r="A12" s="18" t="s">
        <v>13</v>
      </c>
      <c r="B12" s="15" t="s">
        <v>14</v>
      </c>
      <c r="C12" s="19">
        <f>816021.3/1000</f>
        <v>816.0213</v>
      </c>
      <c r="D12" s="19">
        <v>1203510.1</v>
      </c>
      <c r="E12" s="19">
        <f aca="true" t="shared" si="3" ref="E12:E19">D12/C12</f>
        <v>1474.8513304738492</v>
      </c>
      <c r="F12" s="19">
        <f>167983.5/1000</f>
        <v>167.9835</v>
      </c>
      <c r="G12" s="19">
        <v>429865.1</v>
      </c>
      <c r="H12" s="19">
        <f t="shared" si="1"/>
        <v>2558.9721609562844</v>
      </c>
      <c r="I12" s="33">
        <f>267904.5/1000</f>
        <v>267.9045</v>
      </c>
      <c r="J12" s="33">
        <v>431137.7</v>
      </c>
      <c r="K12" s="34">
        <f>J12/I12</f>
        <v>1609.2962230944238</v>
      </c>
      <c r="L12" s="20">
        <f t="shared" si="2"/>
        <v>1083.9258</v>
      </c>
      <c r="M12" s="20">
        <f t="shared" si="2"/>
        <v>1634647.8</v>
      </c>
      <c r="N12" s="19">
        <f aca="true" t="shared" si="4" ref="N12:N19">M12/L12</f>
        <v>1508.0809036928542</v>
      </c>
      <c r="O12" s="19">
        <f t="shared" si="0"/>
        <v>167.9835</v>
      </c>
      <c r="P12" s="19">
        <f t="shared" si="0"/>
        <v>429865.1</v>
      </c>
      <c r="Q12" s="19">
        <f aca="true" t="shared" si="5" ref="Q12:Q20">P12/O12</f>
        <v>2558.9721609562844</v>
      </c>
    </row>
    <row r="13" spans="1:17" ht="12.75">
      <c r="A13" s="18" t="s">
        <v>15</v>
      </c>
      <c r="B13" s="15" t="s">
        <v>16</v>
      </c>
      <c r="C13" s="19">
        <f>64593.9/1000</f>
        <v>64.5939</v>
      </c>
      <c r="D13" s="19">
        <v>224555</v>
      </c>
      <c r="E13" s="19">
        <f t="shared" si="3"/>
        <v>3476.4118593241774</v>
      </c>
      <c r="F13" s="19">
        <f>33129/1000</f>
        <v>33.129</v>
      </c>
      <c r="G13" s="19">
        <v>110305.5</v>
      </c>
      <c r="H13" s="19">
        <f t="shared" si="1"/>
        <v>3329.5752965679617</v>
      </c>
      <c r="I13" s="33">
        <f>14579.2/1000</f>
        <v>14.5792</v>
      </c>
      <c r="J13" s="33">
        <v>89057.1</v>
      </c>
      <c r="K13" s="34">
        <f>J13/I13</f>
        <v>6108.50389596137</v>
      </c>
      <c r="L13" s="20">
        <f t="shared" si="2"/>
        <v>79.1731</v>
      </c>
      <c r="M13" s="20">
        <f t="shared" si="2"/>
        <v>313612.1</v>
      </c>
      <c r="N13" s="19">
        <f t="shared" si="4"/>
        <v>3961.0941089839853</v>
      </c>
      <c r="O13" s="19">
        <f t="shared" si="0"/>
        <v>33.129</v>
      </c>
      <c r="P13" s="19">
        <f t="shared" si="0"/>
        <v>110305.5</v>
      </c>
      <c r="Q13" s="19">
        <f t="shared" si="5"/>
        <v>3329.5752965679617</v>
      </c>
    </row>
    <row r="14" spans="1:17" ht="12.75">
      <c r="A14" s="18" t="s">
        <v>17</v>
      </c>
      <c r="B14" s="15" t="s">
        <v>18</v>
      </c>
      <c r="C14" s="19">
        <f>2391.9/1000</f>
        <v>2.3919</v>
      </c>
      <c r="D14" s="19">
        <v>10816.7</v>
      </c>
      <c r="E14" s="19">
        <f t="shared" si="3"/>
        <v>4522.220828629959</v>
      </c>
      <c r="F14" s="19">
        <f>13791.2/1000</f>
        <v>13.7912</v>
      </c>
      <c r="G14" s="19">
        <v>93978</v>
      </c>
      <c r="H14" s="19">
        <f t="shared" si="1"/>
        <v>6814.3453796623935</v>
      </c>
      <c r="I14" s="34">
        <f>395.3/1000</f>
        <v>0.3953</v>
      </c>
      <c r="J14" s="34">
        <v>1505</v>
      </c>
      <c r="K14" s="34">
        <f>J14/I14</f>
        <v>3807.2350113837592</v>
      </c>
      <c r="L14" s="20">
        <f t="shared" si="2"/>
        <v>2.7872000000000003</v>
      </c>
      <c r="M14" s="20">
        <f t="shared" si="2"/>
        <v>12321.7</v>
      </c>
      <c r="N14" s="19">
        <f t="shared" si="4"/>
        <v>4420.816590126291</v>
      </c>
      <c r="O14" s="19">
        <f t="shared" si="0"/>
        <v>13.7912</v>
      </c>
      <c r="P14" s="19">
        <f t="shared" si="0"/>
        <v>93978</v>
      </c>
      <c r="Q14" s="19">
        <f t="shared" si="5"/>
        <v>6814.3453796623935</v>
      </c>
    </row>
    <row r="15" spans="1:17" ht="12.75">
      <c r="A15" s="18" t="s">
        <v>19</v>
      </c>
      <c r="B15" s="15" t="s">
        <v>20</v>
      </c>
      <c r="C15" s="19">
        <f>45468.1/1000</f>
        <v>45.4681</v>
      </c>
      <c r="D15" s="19">
        <v>551795.5</v>
      </c>
      <c r="E15" s="19">
        <f t="shared" si="3"/>
        <v>12135.882079963754</v>
      </c>
      <c r="F15" s="19">
        <f>24356.5/1000</f>
        <v>24.3565</v>
      </c>
      <c r="G15" s="19">
        <v>159053.9</v>
      </c>
      <c r="H15" s="19">
        <f t="shared" si="1"/>
        <v>6530.244493256419</v>
      </c>
      <c r="I15" s="33">
        <f>1251.1/1000</f>
        <v>1.2510999999999999</v>
      </c>
      <c r="J15" s="31">
        <v>11825.9</v>
      </c>
      <c r="K15" s="34">
        <f>J15/I15</f>
        <v>9452.401886340022</v>
      </c>
      <c r="L15" s="20">
        <f t="shared" si="2"/>
        <v>46.7192</v>
      </c>
      <c r="M15" s="20">
        <f t="shared" si="2"/>
        <v>563621.4</v>
      </c>
      <c r="N15" s="19">
        <f t="shared" si="4"/>
        <v>12064.020788027192</v>
      </c>
      <c r="O15" s="19">
        <f t="shared" si="0"/>
        <v>24.3565</v>
      </c>
      <c r="P15" s="19">
        <f t="shared" si="0"/>
        <v>159053.9</v>
      </c>
      <c r="Q15" s="19">
        <f t="shared" si="5"/>
        <v>6530.244493256419</v>
      </c>
    </row>
    <row r="16" spans="1:17" ht="12.75">
      <c r="A16" s="18" t="s">
        <v>21</v>
      </c>
      <c r="B16" s="15" t="s">
        <v>22</v>
      </c>
      <c r="C16" s="19">
        <f>12473.8/1000</f>
        <v>12.473799999999999</v>
      </c>
      <c r="D16" s="19">
        <v>40888.2</v>
      </c>
      <c r="E16" s="19">
        <f t="shared" si="3"/>
        <v>3277.926534015296</v>
      </c>
      <c r="F16" s="19">
        <f>13488.4/1000</f>
        <v>13.4884</v>
      </c>
      <c r="G16" s="19">
        <v>62171.6</v>
      </c>
      <c r="H16" s="19">
        <f t="shared" si="1"/>
        <v>4609.2642566946415</v>
      </c>
      <c r="I16" s="28" t="s">
        <v>29</v>
      </c>
      <c r="J16" s="28" t="s">
        <v>29</v>
      </c>
      <c r="K16" s="34" t="s">
        <v>29</v>
      </c>
      <c r="L16" s="20">
        <f>C16</f>
        <v>12.473799999999999</v>
      </c>
      <c r="M16" s="20">
        <f>D16</f>
        <v>40888.2</v>
      </c>
      <c r="N16" s="19">
        <f t="shared" si="4"/>
        <v>3277.926534015296</v>
      </c>
      <c r="O16" s="19">
        <f t="shared" si="0"/>
        <v>13.4884</v>
      </c>
      <c r="P16" s="19">
        <f t="shared" si="0"/>
        <v>62171.6</v>
      </c>
      <c r="Q16" s="19">
        <f t="shared" si="5"/>
        <v>4609.2642566946415</v>
      </c>
    </row>
    <row r="17" spans="1:17" ht="12.75">
      <c r="A17" s="18" t="s">
        <v>23</v>
      </c>
      <c r="B17" s="15" t="s">
        <v>24</v>
      </c>
      <c r="C17" s="19">
        <f>6630.9/1000</f>
        <v>6.6309</v>
      </c>
      <c r="D17" s="19">
        <v>17554.4</v>
      </c>
      <c r="E17" s="19">
        <f t="shared" si="3"/>
        <v>2647.3631030478523</v>
      </c>
      <c r="F17" s="26">
        <f>6.5/1000</f>
        <v>0.0065</v>
      </c>
      <c r="G17" s="19">
        <v>248.2</v>
      </c>
      <c r="H17" s="19" t="s">
        <v>32</v>
      </c>
      <c r="I17" s="36">
        <f>29.5/1000</f>
        <v>0.0295</v>
      </c>
      <c r="J17" s="28">
        <v>102.6</v>
      </c>
      <c r="K17" s="34">
        <f>J17/I17</f>
        <v>3477.9661016949153</v>
      </c>
      <c r="L17" s="20">
        <f>C17+I17</f>
        <v>6.660399999999999</v>
      </c>
      <c r="M17" s="20">
        <f>D17+J17</f>
        <v>17657</v>
      </c>
      <c r="N17" s="19">
        <f t="shared" si="4"/>
        <v>2651.0419794606933</v>
      </c>
      <c r="O17" s="26">
        <f t="shared" si="0"/>
        <v>0.0065</v>
      </c>
      <c r="P17" s="19">
        <f t="shared" si="0"/>
        <v>248.2</v>
      </c>
      <c r="Q17" s="19" t="s">
        <v>32</v>
      </c>
    </row>
    <row r="18" spans="1:17" ht="25.5">
      <c r="A18" s="18"/>
      <c r="B18" s="37" t="s">
        <v>25</v>
      </c>
      <c r="C18" s="16"/>
      <c r="D18" s="16"/>
      <c r="E18" s="19"/>
      <c r="F18" s="16"/>
      <c r="G18" s="16"/>
      <c r="H18" s="19"/>
      <c r="I18" s="31"/>
      <c r="J18" s="31"/>
      <c r="K18" s="32"/>
      <c r="L18" s="20"/>
      <c r="M18" s="20"/>
      <c r="N18" s="19"/>
      <c r="O18" s="19"/>
      <c r="P18" s="19"/>
      <c r="Q18" s="19"/>
    </row>
    <row r="19" spans="1:17" ht="25.5">
      <c r="A19" s="15">
        <v>1604</v>
      </c>
      <c r="B19" s="21" t="s">
        <v>26</v>
      </c>
      <c r="C19" s="16">
        <f>9248.6/1000</f>
        <v>9.2486</v>
      </c>
      <c r="D19" s="16">
        <v>26519.5</v>
      </c>
      <c r="E19" s="19">
        <f t="shared" si="3"/>
        <v>2867.4069588910756</v>
      </c>
      <c r="F19" s="16">
        <f>42004/1000</f>
        <v>42.004</v>
      </c>
      <c r="G19" s="16">
        <v>143129.98</v>
      </c>
      <c r="H19" s="19">
        <f t="shared" si="1"/>
        <v>3407.5321397962102</v>
      </c>
      <c r="I19" s="36">
        <f>0.091/1000</f>
        <v>9.1E-05</v>
      </c>
      <c r="J19" s="28">
        <v>1.1</v>
      </c>
      <c r="K19" s="34">
        <f>J19/I19</f>
        <v>12087.91208791209</v>
      </c>
      <c r="L19" s="20">
        <f>C19+I19</f>
        <v>9.248690999999999</v>
      </c>
      <c r="M19" s="20">
        <f>D19+J19</f>
        <v>26520.6</v>
      </c>
      <c r="N19" s="19">
        <f t="shared" si="4"/>
        <v>2867.497681563802</v>
      </c>
      <c r="O19" s="19">
        <f>F19</f>
        <v>42.004</v>
      </c>
      <c r="P19" s="19">
        <f>G19</f>
        <v>143129.98</v>
      </c>
      <c r="Q19" s="19">
        <f t="shared" si="5"/>
        <v>3407.5321397962102</v>
      </c>
    </row>
    <row r="20" spans="1:17" ht="25.5">
      <c r="A20" s="22">
        <v>1605</v>
      </c>
      <c r="B20" s="23" t="s">
        <v>27</v>
      </c>
      <c r="C20" s="16">
        <f>426/1000</f>
        <v>0.426</v>
      </c>
      <c r="D20" s="16">
        <v>5141</v>
      </c>
      <c r="E20" s="19" t="s">
        <v>32</v>
      </c>
      <c r="F20" s="16">
        <f>13996.1/1000</f>
        <v>13.9961</v>
      </c>
      <c r="G20" s="16">
        <v>54619.9</v>
      </c>
      <c r="H20" s="19">
        <f t="shared" si="1"/>
        <v>3902.5085559548734</v>
      </c>
      <c r="I20" s="35" t="s">
        <v>29</v>
      </c>
      <c r="J20" s="35" t="s">
        <v>29</v>
      </c>
      <c r="K20" s="35" t="s">
        <v>33</v>
      </c>
      <c r="L20" s="20">
        <f>C20</f>
        <v>0.426</v>
      </c>
      <c r="M20" s="20">
        <f>D20</f>
        <v>5141</v>
      </c>
      <c r="N20" s="19" t="s">
        <v>32</v>
      </c>
      <c r="O20" s="19">
        <f>F20</f>
        <v>13.9961</v>
      </c>
      <c r="P20" s="19">
        <f>G20</f>
        <v>54619.9</v>
      </c>
      <c r="Q20" s="19">
        <f t="shared" si="5"/>
        <v>3902.5085559548734</v>
      </c>
    </row>
    <row r="21" spans="1:17" ht="21" customHeight="1">
      <c r="A21" s="42" t="s">
        <v>35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18" customHeight="1">
      <c r="A22" s="43" t="s">
        <v>28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</sheetData>
  <sheetProtection/>
  <mergeCells count="13">
    <mergeCell ref="F6:H6"/>
    <mergeCell ref="I6:K6"/>
    <mergeCell ref="L6:N6"/>
    <mergeCell ref="O6:Q6"/>
    <mergeCell ref="A21:Q21"/>
    <mergeCell ref="A22:Q22"/>
    <mergeCell ref="A2:Q2"/>
    <mergeCell ref="A4:A7"/>
    <mergeCell ref="B4:B7"/>
    <mergeCell ref="C4:H5"/>
    <mergeCell ref="I4:K5"/>
    <mergeCell ref="L4:Q5"/>
    <mergeCell ref="C6:E6"/>
  </mergeCells>
  <printOptions/>
  <pageMargins left="0.23" right="0.17" top="0.54" bottom="0.75" header="0.3" footer="0.3"/>
  <pageSetup horizontalDpi="600" verticalDpi="600" orientation="landscape" paperSize="9" scale="95" r:id="rId1"/>
  <headerFooter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Ларчиков Кирилл Алексеевич</cp:lastModifiedBy>
  <cp:lastPrinted>2018-10-01T12:10:39Z</cp:lastPrinted>
  <dcterms:created xsi:type="dcterms:W3CDTF">2013-01-10T08:27:22Z</dcterms:created>
  <dcterms:modified xsi:type="dcterms:W3CDTF">2018-10-10T10:55:43Z</dcterms:modified>
  <cp:category/>
  <cp:version/>
  <cp:contentType/>
  <cp:contentStatus/>
</cp:coreProperties>
</file>